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1 вариант" sheetId="1" r:id="rId1"/>
  </sheets>
  <definedNames>
    <definedName name="_xlnm.Print_Titles" localSheetId="0">'1 вариант'!$A:$A</definedName>
  </definedNames>
  <calcPr fullCalcOnLoad="1"/>
</workbook>
</file>

<file path=xl/sharedStrings.xml><?xml version="1.0" encoding="utf-8"?>
<sst xmlns="http://schemas.openxmlformats.org/spreadsheetml/2006/main" count="87" uniqueCount="38">
  <si>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</si>
  <si>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</si>
  <si>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</si>
  <si>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</si>
  <si>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</si>
  <si>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</si>
  <si>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Степень сокращения отставания  П=0,65</t>
  </si>
  <si>
    <t>х</t>
  </si>
  <si>
    <t>Индекс налогового потенциала  (гр.4/гр.4общ)</t>
  </si>
  <si>
    <t xml:space="preserve"> У1                             Первый критерий выравнивания                      (1мин +  мах) / 2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</si>
  <si>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</si>
  <si>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</si>
  <si>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</si>
  <si>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</si>
  <si>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</si>
  <si>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</si>
  <si>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Второй критерий выравнивания (У2=1)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</si>
  <si>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</si>
  <si>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</si>
  <si>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</si>
  <si>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</si>
  <si>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</si>
  <si>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</si>
  <si>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Прогноз налоговых и неналоговых доходов поселений в очередном финансовом году (тыс.руб.)</t>
  </si>
  <si>
    <t>Хмелевское СП</t>
  </si>
  <si>
    <t>Сарское СП</t>
  </si>
  <si>
    <t>Лавинское СП</t>
  </si>
  <si>
    <t>Астрадамовское СП</t>
  </si>
  <si>
    <t>Чеботаевское СП</t>
  </si>
  <si>
    <t>Никитинское СП</t>
  </si>
  <si>
    <t>Прогноз налоговых и неналоговых доходов поселений</t>
  </si>
  <si>
    <t>Сурское ГП</t>
  </si>
  <si>
    <t>Объём ОДотП</t>
  </si>
  <si>
    <t>Объём ОДотП   =C29/B29*(2,3-G*F*B)</t>
  </si>
  <si>
    <t>Начальник финансового управления администрации МО "Сурский район"                                                                                                             Н.Н.Зимина</t>
  </si>
  <si>
    <t xml:space="preserve">Расчёт дотации на выравнивание бюджетной обеспеченности на 2022 год  </t>
  </si>
  <si>
    <t>Численность населения на 01.01.20 (тыс.чел.)</t>
  </si>
  <si>
    <t>откланение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</si>
</sst>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  <numFmt numFmtId="16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horizontal="righ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 vertical="justify" wrapText="1"/>
    </xf>
    <xf numFmtId="165" fontId="5" fillId="0" borderId="0" xfId="0" applyNumberFormat="1" applyFont="1" applyBorder="1" applyAlignment="1">
      <alignment vertical="justify" wrapText="1"/>
    </xf>
    <xf numFmtId="165" fontId="5" fillId="0" borderId="0" xfId="0" applyNumberFormat="1" applyFont="1" applyAlignment="1">
      <alignment vertical="justify" wrapText="1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165" fontId="6" fillId="0" borderId="10" xfId="0" applyNumberFormat="1" applyFont="1" applyBorder="1" applyAlignment="1">
      <alignment horizontal="right" wrapText="1"/>
    </xf>
    <xf numFmtId="0" fontId="3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justify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justify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right" wrapText="1"/>
    </xf>
    <xf numFmtId="166" fontId="6" fillId="0" borderId="10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right" vertical="justify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vertical="justify" wrapText="1"/>
    </xf>
    <xf numFmtId="165" fontId="5" fillId="0" borderId="0" xfId="0" applyNumberFormat="1" applyFont="1" applyFill="1" applyAlignment="1">
      <alignment/>
    </xf>
    <xf numFmtId="166" fontId="5" fillId="33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vertical="justify" wrapText="1"/>
    </xf>
    <xf numFmtId="165" fontId="6" fillId="34" borderId="11" xfId="0" applyNumberFormat="1" applyFont="1" applyFill="1" applyBorder="1" applyAlignment="1">
      <alignment vertical="justify" wrapText="1"/>
    </xf>
    <xf numFmtId="0" fontId="6" fillId="35" borderId="0" xfId="0" applyFont="1" applyFill="1" applyAlignment="1">
      <alignment vertical="justify" wrapText="1"/>
    </xf>
    <xf numFmtId="165" fontId="8" fillId="35" borderId="11" xfId="0" applyNumberFormat="1" applyFont="1" applyFill="1" applyBorder="1" applyAlignment="1">
      <alignment vertical="justify" wrapText="1"/>
    </xf>
    <xf numFmtId="2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6" fillId="33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 horizontal="right" vertical="justify" wrapText="1"/>
    </xf>
    <xf numFmtId="165" fontId="5" fillId="0" borderId="0" xfId="0" applyNumberFormat="1" applyFont="1" applyFill="1" applyAlignment="1">
      <alignment wrapText="1"/>
    </xf>
    <xf numFmtId="165" fontId="43" fillId="0" borderId="1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Alignment="1">
      <alignment horizontal="right" vertical="justify" wrapText="1"/>
    </xf>
    <xf numFmtId="165" fontId="44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="60" zoomScaleNormal="60" zoomScalePageLayoutView="0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3" sqref="AB3"/>
    </sheetView>
  </sheetViews>
  <sheetFormatPr defaultColWidth="19.57421875" defaultRowHeight="15"/>
  <cols>
    <col min="1" max="1" width="55.421875" style="1" customWidth="1"/>
    <col min="2" max="2" width="33.57421875" style="28" customWidth="1"/>
    <col min="3" max="3" width="32.8515625" style="1" customWidth="1"/>
    <col min="4" max="4" width="24.421875" style="1" customWidth="1"/>
    <col min="5" max="5" width="29.00390625" style="1" customWidth="1"/>
    <col min="6" max="6" width="26.7109375" style="28" customWidth="1"/>
    <col min="7" max="7" width="25.421875" style="28" customWidth="1"/>
    <col min="8" max="8" width="33.140625" style="1" customWidth="1"/>
    <col min="9" max="9" width="33.00390625" style="1" customWidth="1"/>
    <col min="10" max="10" width="26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39.00390625" style="1" customWidth="1"/>
    <col min="20" max="20" width="23.140625" style="1" customWidth="1"/>
    <col min="21" max="21" width="30.7109375" style="1" customWidth="1"/>
    <col min="22" max="22" width="30.8515625" style="1" customWidth="1"/>
    <col min="23" max="24" width="31.8515625" style="28" customWidth="1"/>
    <col min="25" max="25" width="5.00390625" style="28" customWidth="1"/>
    <col min="26" max="26" width="19.57421875" style="28" customWidth="1"/>
    <col min="27" max="28" width="19.57421875" style="1" customWidth="1"/>
    <col min="29" max="29" width="23.28125" style="1" bestFit="1" customWidth="1"/>
    <col min="30" max="16384" width="19.57421875" style="1" customWidth="1"/>
  </cols>
  <sheetData>
    <row r="1" spans="2:24" ht="30" customHeight="1">
      <c r="B1" s="43" t="s">
        <v>35</v>
      </c>
      <c r="C1" s="29"/>
      <c r="D1" s="29"/>
      <c r="E1" s="29"/>
      <c r="F1" s="37"/>
      <c r="G1" s="3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2:26" s="2" customFormat="1" ht="30">
      <c r="B2" s="23"/>
      <c r="F2" s="23"/>
      <c r="G2" s="23"/>
      <c r="W2" s="23"/>
      <c r="X2" s="23"/>
      <c r="Y2" s="23"/>
      <c r="Z2" s="23"/>
    </row>
    <row r="3" spans="1:28" s="5" customFormat="1" ht="409.5" customHeight="1">
      <c r="A3" s="3" t="s">
        <v>0</v>
      </c>
      <c r="B3" s="4" t="s">
        <v>36</v>
      </c>
      <c r="C3" s="3" t="s">
        <v>23</v>
      </c>
      <c r="D3" s="3" t="s">
        <v>1</v>
      </c>
      <c r="E3" s="3" t="s">
        <v>8</v>
      </c>
      <c r="F3" s="4" t="s">
        <v>2</v>
      </c>
      <c r="G3" s="4" t="s">
        <v>3</v>
      </c>
      <c r="H3" s="3" t="s">
        <v>9</v>
      </c>
      <c r="I3" s="3" t="s">
        <v>4</v>
      </c>
      <c r="J3" s="3" t="s">
        <v>6</v>
      </c>
      <c r="K3" s="3" t="s">
        <v>5</v>
      </c>
      <c r="L3" s="3" t="s">
        <v>10</v>
      </c>
      <c r="M3" s="3" t="s">
        <v>11</v>
      </c>
      <c r="N3" s="4" t="s">
        <v>12</v>
      </c>
      <c r="O3" s="3" t="s">
        <v>30</v>
      </c>
      <c r="P3" s="31" t="s">
        <v>13</v>
      </c>
      <c r="Q3" s="3" t="s">
        <v>14</v>
      </c>
      <c r="R3" s="3" t="s">
        <v>16</v>
      </c>
      <c r="S3" s="3" t="s">
        <v>15</v>
      </c>
      <c r="T3" s="3" t="s">
        <v>32</v>
      </c>
      <c r="U3" s="3" t="s">
        <v>17</v>
      </c>
      <c r="V3" s="3" t="s">
        <v>18</v>
      </c>
      <c r="W3" s="4" t="s">
        <v>19</v>
      </c>
      <c r="X3" s="3" t="s">
        <v>33</v>
      </c>
      <c r="Y3" s="38"/>
      <c r="Z3" s="38">
        <v>2022</v>
      </c>
      <c r="AA3" s="38">
        <v>2021</v>
      </c>
      <c r="AB3" s="5" t="s">
        <v>37</v>
      </c>
    </row>
    <row r="4" spans="1:26" s="7" customFormat="1" ht="30.75">
      <c r="A4" s="6">
        <v>1</v>
      </c>
      <c r="B4" s="24">
        <v>2</v>
      </c>
      <c r="C4" s="6">
        <v>3</v>
      </c>
      <c r="D4" s="6">
        <v>4</v>
      </c>
      <c r="E4" s="6">
        <v>5</v>
      </c>
      <c r="F4" s="24">
        <v>6</v>
      </c>
      <c r="G4" s="24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24">
        <v>23</v>
      </c>
      <c r="X4" s="24">
        <v>25</v>
      </c>
      <c r="Y4" s="39"/>
      <c r="Z4" s="39"/>
    </row>
    <row r="5" spans="1:28" s="9" customFormat="1" ht="34.5" customHeight="1">
      <c r="A5" s="52" t="s">
        <v>24</v>
      </c>
      <c r="B5" s="45">
        <v>1.4</v>
      </c>
      <c r="C5" s="49">
        <v>2443.9</v>
      </c>
      <c r="D5" s="16">
        <f aca="true" t="shared" si="0" ref="D5:D28">C5/B5</f>
        <v>1745.6428571428573</v>
      </c>
      <c r="E5" s="17">
        <f aca="true" t="shared" si="1" ref="E5:E28">D5/D$29</f>
        <v>0.9443679640685722</v>
      </c>
      <c r="F5" s="20">
        <v>1.01</v>
      </c>
      <c r="G5" s="62">
        <f aca="true" t="shared" si="2" ref="G5:G28">E5/F5</f>
        <v>0.9350177862065071</v>
      </c>
      <c r="H5" s="20">
        <v>0.674</v>
      </c>
      <c r="I5" s="16">
        <f aca="true" t="shared" si="3" ref="I5:I10">$D$29*($H$29-G5)*F5*B5</f>
        <v>-1386.9006845006454</v>
      </c>
      <c r="J5" s="20">
        <v>1</v>
      </c>
      <c r="K5" s="16">
        <f aca="true" t="shared" si="4" ref="K5:K28">I5*J5</f>
        <v>-1386.9006845006454</v>
      </c>
      <c r="L5" s="16">
        <f>C5+K5+P5</f>
        <v>1592.5543154993547</v>
      </c>
      <c r="M5" s="16">
        <f aca="true" t="shared" si="5" ref="M5:M28">L5/B5</f>
        <v>1137.5387967852535</v>
      </c>
      <c r="N5" s="19">
        <f aca="true" t="shared" si="6" ref="N5:N28">G5+K5/(F5*B5*$M$29)</f>
        <v>0.4359828689833534</v>
      </c>
      <c r="O5" s="49">
        <f>C5</f>
        <v>2443.9</v>
      </c>
      <c r="P5" s="20">
        <v>535.555</v>
      </c>
      <c r="Q5" s="25">
        <f aca="true" t="shared" si="7" ref="Q5:Q28">(O5+P5+K5)/B5</f>
        <v>1137.5387967852532</v>
      </c>
      <c r="R5" s="50" t="s">
        <v>7</v>
      </c>
      <c r="S5" s="35">
        <f aca="true" t="shared" si="8" ref="S5:S10">Q$29*(R$29-N5)*F5*B5</f>
        <v>1779.2807385815638</v>
      </c>
      <c r="T5" s="42" t="s">
        <v>7</v>
      </c>
      <c r="U5" s="57">
        <f>(T$29-K$29)*S5/S$29</f>
        <v>3359.400273166878</v>
      </c>
      <c r="V5" s="57">
        <f>K5+U5</f>
        <v>1972.4995886662325</v>
      </c>
      <c r="W5" s="18">
        <f aca="true" t="shared" si="9" ref="W5:W11">G5+V5/(B5*F5*Q$29)</f>
        <v>1.5602836786580512</v>
      </c>
      <c r="X5" s="18">
        <f>C29/B29*(2.3-G5*F5*B5)</f>
        <v>1807.5980645161287</v>
      </c>
      <c r="Y5" s="40"/>
      <c r="Z5" s="63">
        <f>V5+P5</f>
        <v>2508.0545886662326</v>
      </c>
      <c r="AA5" s="60">
        <v>2820.319</v>
      </c>
      <c r="AB5" s="60">
        <f>Z5-AA5</f>
        <v>-312.2644113337674</v>
      </c>
    </row>
    <row r="6" spans="1:28" s="9" customFormat="1" ht="34.5" customHeight="1">
      <c r="A6" s="52" t="s">
        <v>25</v>
      </c>
      <c r="B6" s="45">
        <v>1.4</v>
      </c>
      <c r="C6" s="49">
        <v>2086.6</v>
      </c>
      <c r="D6" s="16">
        <f t="shared" si="0"/>
        <v>1490.4285714285716</v>
      </c>
      <c r="E6" s="17">
        <f t="shared" si="1"/>
        <v>0.8063006644402319</v>
      </c>
      <c r="F6" s="20">
        <v>0.97</v>
      </c>
      <c r="G6" s="64">
        <f t="shared" si="2"/>
        <v>0.8312377983919916</v>
      </c>
      <c r="H6" s="20">
        <v>0.674</v>
      </c>
      <c r="I6" s="16">
        <f t="shared" si="3"/>
        <v>-1071.4620435303227</v>
      </c>
      <c r="J6" s="20">
        <v>1</v>
      </c>
      <c r="K6" s="16">
        <f t="shared" si="4"/>
        <v>-1071.4620435303227</v>
      </c>
      <c r="L6" s="16">
        <f aca="true" t="shared" si="10" ref="L6:L11">C6+K6+P6</f>
        <v>1550.692956469677</v>
      </c>
      <c r="M6" s="16">
        <f t="shared" si="5"/>
        <v>1107.6378260497693</v>
      </c>
      <c r="N6" s="19">
        <f t="shared" si="6"/>
        <v>0.4298057866400106</v>
      </c>
      <c r="O6" s="49">
        <f aca="true" t="shared" si="11" ref="O6:O11">C6</f>
        <v>2086.6</v>
      </c>
      <c r="P6" s="20">
        <v>535.555</v>
      </c>
      <c r="Q6" s="25">
        <f t="shared" si="7"/>
        <v>1107.6378260497693</v>
      </c>
      <c r="R6" s="50" t="s">
        <v>7</v>
      </c>
      <c r="S6" s="35">
        <f t="shared" si="8"/>
        <v>1727.5290067027938</v>
      </c>
      <c r="T6" s="42" t="s">
        <v>7</v>
      </c>
      <c r="U6" s="57">
        <f>(T$29-K$29)*S6/S$29</f>
        <v>3261.689564316629</v>
      </c>
      <c r="V6" s="57">
        <f>K6+U6-0.0001</f>
        <v>2190.227420786306</v>
      </c>
      <c r="W6" s="18">
        <f t="shared" si="9"/>
        <v>1.5541518544970887</v>
      </c>
      <c r="X6" s="18">
        <f>C29/B29*(2.3-G6*F6*B6)</f>
        <v>2164.8980645161287</v>
      </c>
      <c r="Y6" s="40"/>
      <c r="Z6" s="63">
        <f>V6+P6+0.003</f>
        <v>2725.785420786306</v>
      </c>
      <c r="AA6" s="60">
        <v>2894.323</v>
      </c>
      <c r="AB6" s="60">
        <f aca="true" t="shared" si="12" ref="AB6:AB13">Z6-AA6</f>
        <v>-168.5375792136938</v>
      </c>
    </row>
    <row r="7" spans="1:28" s="9" customFormat="1" ht="34.5" customHeight="1">
      <c r="A7" s="52" t="s">
        <v>26</v>
      </c>
      <c r="B7" s="45">
        <v>1.1</v>
      </c>
      <c r="C7" s="49">
        <v>1108.4</v>
      </c>
      <c r="D7" s="16">
        <f t="shared" si="0"/>
        <v>1007.6363636363636</v>
      </c>
      <c r="E7" s="17">
        <f t="shared" si="1"/>
        <v>0.5451169449438295</v>
      </c>
      <c r="F7" s="20">
        <v>1.1</v>
      </c>
      <c r="G7" s="64">
        <f t="shared" si="2"/>
        <v>0.4955608590398449</v>
      </c>
      <c r="H7" s="20">
        <v>0.674</v>
      </c>
      <c r="I7" s="16">
        <f t="shared" si="3"/>
        <v>-203.8956352516127</v>
      </c>
      <c r="J7" s="20">
        <v>1</v>
      </c>
      <c r="K7" s="16">
        <f t="shared" si="4"/>
        <v>-203.8956352516127</v>
      </c>
      <c r="L7" s="16">
        <f t="shared" si="10"/>
        <v>1325.2973647483873</v>
      </c>
      <c r="M7" s="16">
        <f t="shared" si="5"/>
        <v>1204.8157861348975</v>
      </c>
      <c r="N7" s="19">
        <f t="shared" si="6"/>
        <v>0.40982597994697617</v>
      </c>
      <c r="O7" s="49">
        <f t="shared" si="11"/>
        <v>1108.4</v>
      </c>
      <c r="P7" s="20">
        <v>420.793</v>
      </c>
      <c r="Q7" s="25">
        <f t="shared" si="7"/>
        <v>1204.8157861348977</v>
      </c>
      <c r="R7" s="50" t="s">
        <v>7</v>
      </c>
      <c r="S7" s="35">
        <f t="shared" si="8"/>
        <v>1593.192417143912</v>
      </c>
      <c r="T7" s="42" t="s">
        <v>7</v>
      </c>
      <c r="U7" s="57">
        <f>(T$29-K$29)*S7/S$29</f>
        <v>3008.0531561463363</v>
      </c>
      <c r="V7" s="57">
        <f>K7+U7-0.0001</f>
        <v>2804.157420894723</v>
      </c>
      <c r="W7" s="18">
        <f t="shared" si="9"/>
        <v>1.534318538365071</v>
      </c>
      <c r="X7" s="18">
        <f>C29/B29*(2.3-G7*F7*B7)</f>
        <v>3143.098064516129</v>
      </c>
      <c r="Y7" s="40"/>
      <c r="Z7" s="63">
        <f>V7+P7+0.003</f>
        <v>3224.9534208947234</v>
      </c>
      <c r="AA7" s="60">
        <v>3089.476</v>
      </c>
      <c r="AB7" s="60">
        <f t="shared" si="12"/>
        <v>135.4774208947233</v>
      </c>
    </row>
    <row r="8" spans="1:28" s="9" customFormat="1" ht="34.5" customHeight="1">
      <c r="A8" s="52" t="s">
        <v>27</v>
      </c>
      <c r="B8" s="45">
        <v>1.8</v>
      </c>
      <c r="C8" s="49">
        <v>1205.5</v>
      </c>
      <c r="D8" s="16">
        <f t="shared" si="0"/>
        <v>669.7222222222222</v>
      </c>
      <c r="E8" s="17">
        <f t="shared" si="1"/>
        <v>0.3623101993076933</v>
      </c>
      <c r="F8" s="20">
        <v>0.88</v>
      </c>
      <c r="G8" s="62">
        <f t="shared" si="2"/>
        <v>0.4117161355769242</v>
      </c>
      <c r="H8" s="20">
        <v>0.674</v>
      </c>
      <c r="I8" s="16">
        <f t="shared" si="3"/>
        <v>-21.421558874838556</v>
      </c>
      <c r="J8" s="20">
        <v>1</v>
      </c>
      <c r="K8" s="16">
        <f t="shared" si="4"/>
        <v>-21.421558874838556</v>
      </c>
      <c r="L8" s="16">
        <f t="shared" si="10"/>
        <v>1872.6484411251613</v>
      </c>
      <c r="M8" s="16">
        <f t="shared" si="5"/>
        <v>1040.3602450695341</v>
      </c>
      <c r="N8" s="19">
        <f t="shared" si="6"/>
        <v>0.40483546326074443</v>
      </c>
      <c r="O8" s="49">
        <f t="shared" si="11"/>
        <v>1205.5</v>
      </c>
      <c r="P8" s="20">
        <v>688.57</v>
      </c>
      <c r="Q8" s="25">
        <f t="shared" si="7"/>
        <v>1040.3602450695341</v>
      </c>
      <c r="R8" s="50" t="s">
        <v>7</v>
      </c>
      <c r="S8" s="35">
        <f t="shared" si="8"/>
        <v>2103.2698466448524</v>
      </c>
      <c r="T8" s="42" t="s">
        <v>7</v>
      </c>
      <c r="U8" s="57">
        <f>(T$29-K$29)*S8/S$29</f>
        <v>3971.113239271699</v>
      </c>
      <c r="V8" s="57">
        <f>K8+U8</f>
        <v>3949.6916803968606</v>
      </c>
      <c r="W8" s="18">
        <f t="shared" si="9"/>
        <v>1.5293646498539508</v>
      </c>
      <c r="X8" s="18">
        <f>C29/B29*(2.3-G8*F8*B8)</f>
        <v>3045.9980645161286</v>
      </c>
      <c r="Y8" s="40"/>
      <c r="Z8" s="63">
        <f>V8+P8-0.002</f>
        <v>4638.25968039686</v>
      </c>
      <c r="AA8" s="60">
        <v>4446.902</v>
      </c>
      <c r="AB8" s="60">
        <f t="shared" si="12"/>
        <v>191.3576803968599</v>
      </c>
    </row>
    <row r="9" spans="1:28" s="9" customFormat="1" ht="34.5" customHeight="1">
      <c r="A9" s="52" t="s">
        <v>28</v>
      </c>
      <c r="B9" s="45">
        <v>0.9</v>
      </c>
      <c r="C9" s="49">
        <v>1313.6</v>
      </c>
      <c r="D9" s="16">
        <f t="shared" si="0"/>
        <v>1459.5555555555554</v>
      </c>
      <c r="E9" s="17">
        <f t="shared" si="1"/>
        <v>0.7895988018425316</v>
      </c>
      <c r="F9" s="20">
        <v>1.27</v>
      </c>
      <c r="G9" s="64">
        <f t="shared" si="2"/>
        <v>0.6217313400334894</v>
      </c>
      <c r="H9" s="20">
        <v>0.674</v>
      </c>
      <c r="I9" s="16">
        <f t="shared" si="3"/>
        <v>-459.17976123354816</v>
      </c>
      <c r="J9" s="20">
        <v>1</v>
      </c>
      <c r="K9" s="16">
        <f t="shared" si="4"/>
        <v>-459.17976123354816</v>
      </c>
      <c r="L9" s="16">
        <f t="shared" si="10"/>
        <v>1198.7052387664519</v>
      </c>
      <c r="M9" s="16">
        <f t="shared" si="5"/>
        <v>1331.894709740502</v>
      </c>
      <c r="N9" s="19">
        <f t="shared" si="6"/>
        <v>0.4173357654731592</v>
      </c>
      <c r="O9" s="49">
        <f t="shared" si="11"/>
        <v>1313.6</v>
      </c>
      <c r="P9" s="20">
        <v>344.285</v>
      </c>
      <c r="Q9" s="25">
        <f t="shared" si="7"/>
        <v>1331.894709740502</v>
      </c>
      <c r="R9" s="50" t="s">
        <v>7</v>
      </c>
      <c r="S9" s="35">
        <f t="shared" si="8"/>
        <v>1485.8239824942234</v>
      </c>
      <c r="T9" s="42" t="s">
        <v>7</v>
      </c>
      <c r="U9" s="57">
        <f>(T$29-K$29)*S9/S$29</f>
        <v>2805.3344165621556</v>
      </c>
      <c r="V9" s="57">
        <f>K9+U9</f>
        <v>2346.1546553286075</v>
      </c>
      <c r="W9" s="18">
        <f>G9+V9/(B9*F9*Q$29)</f>
        <v>1.5417732981891499</v>
      </c>
      <c r="X9" s="18">
        <f>C29/B29*(2.3-G9*F9*B9)</f>
        <v>2937.8980645161287</v>
      </c>
      <c r="Y9" s="40"/>
      <c r="Z9" s="63">
        <f>V9+P9-0.005</f>
        <v>2690.4346553286073</v>
      </c>
      <c r="AA9" s="60">
        <v>2612.733</v>
      </c>
      <c r="AB9" s="60">
        <f t="shared" si="12"/>
        <v>77.7016553286071</v>
      </c>
    </row>
    <row r="10" spans="1:28" s="9" customFormat="1" ht="34.5" customHeight="1">
      <c r="A10" s="52" t="s">
        <v>29</v>
      </c>
      <c r="B10" s="45">
        <v>1.2</v>
      </c>
      <c r="C10" s="49">
        <v>1942</v>
      </c>
      <c r="D10" s="16">
        <f t="shared" si="0"/>
        <v>1618.3333333333335</v>
      </c>
      <c r="E10" s="17">
        <f t="shared" si="1"/>
        <v>0.875495321927259</v>
      </c>
      <c r="F10" s="20">
        <v>1.08</v>
      </c>
      <c r="G10" s="18">
        <f t="shared" si="2"/>
        <v>0.8106438165993138</v>
      </c>
      <c r="H10" s="20">
        <v>0.674</v>
      </c>
      <c r="I10" s="16">
        <f t="shared" si="3"/>
        <v>-973.2085481703225</v>
      </c>
      <c r="J10" s="20">
        <v>1</v>
      </c>
      <c r="K10" s="16">
        <f t="shared" si="4"/>
        <v>-973.2085481703225</v>
      </c>
      <c r="L10" s="16">
        <f t="shared" si="10"/>
        <v>1427.8384518296775</v>
      </c>
      <c r="M10" s="16">
        <f t="shared" si="5"/>
        <v>1189.8653765247313</v>
      </c>
      <c r="N10" s="19">
        <f t="shared" si="6"/>
        <v>0.4285800135021487</v>
      </c>
      <c r="O10" s="49">
        <f t="shared" si="11"/>
        <v>1942</v>
      </c>
      <c r="P10" s="20">
        <v>459.047</v>
      </c>
      <c r="Q10" s="25">
        <f t="shared" si="7"/>
        <v>1189.8653765247313</v>
      </c>
      <c r="R10" s="50" t="s">
        <v>7</v>
      </c>
      <c r="S10" s="35">
        <f t="shared" si="8"/>
        <v>1652.2022182916396</v>
      </c>
      <c r="T10" s="42" t="s">
        <v>7</v>
      </c>
      <c r="U10" s="57">
        <f>(T$29-K$29)*S10/S$29</f>
        <v>3119.4675820975963</v>
      </c>
      <c r="V10" s="57">
        <f>K10+U10</f>
        <v>2146.259033927274</v>
      </c>
      <c r="W10" s="18">
        <f t="shared" si="9"/>
        <v>1.552935101897136</v>
      </c>
      <c r="X10" s="18">
        <f>C29/B29*(2.3-G10*F10*B10)</f>
        <v>2309.4980645161286</v>
      </c>
      <c r="Y10" s="40"/>
      <c r="Z10" s="63">
        <f>V10+P10+0.001</f>
        <v>2605.307033927274</v>
      </c>
      <c r="AA10" s="60">
        <v>2390.898</v>
      </c>
      <c r="AB10" s="60">
        <f t="shared" si="12"/>
        <v>214.40903392727387</v>
      </c>
    </row>
    <row r="11" spans="1:28" s="9" customFormat="1" ht="34.5" customHeight="1">
      <c r="A11" s="52" t="s">
        <v>31</v>
      </c>
      <c r="B11" s="45">
        <v>7.7</v>
      </c>
      <c r="C11" s="49">
        <v>18551.4</v>
      </c>
      <c r="D11" s="16">
        <f t="shared" si="0"/>
        <v>2409.2727272727275</v>
      </c>
      <c r="E11" s="17">
        <f>D11/D$29</f>
        <v>1.3033822875226786</v>
      </c>
      <c r="F11" s="20">
        <v>0.71</v>
      </c>
      <c r="G11" s="64">
        <f t="shared" si="2"/>
        <v>1.8357497007361672</v>
      </c>
      <c r="H11" s="20"/>
      <c r="I11" s="16"/>
      <c r="J11" s="20">
        <v>1</v>
      </c>
      <c r="K11" s="16"/>
      <c r="L11" s="16">
        <f t="shared" si="10"/>
        <v>21496.95</v>
      </c>
      <c r="M11" s="16">
        <f t="shared" si="5"/>
        <v>2791.811688311688</v>
      </c>
      <c r="N11" s="19">
        <f t="shared" si="6"/>
        <v>1.8357497007361672</v>
      </c>
      <c r="O11" s="49">
        <f t="shared" si="11"/>
        <v>18551.4</v>
      </c>
      <c r="P11" s="20">
        <v>2945.55</v>
      </c>
      <c r="Q11" s="25">
        <f t="shared" si="7"/>
        <v>2791.811688311688</v>
      </c>
      <c r="R11" s="50" t="s">
        <v>7</v>
      </c>
      <c r="S11" s="35"/>
      <c r="T11" s="42" t="s">
        <v>7</v>
      </c>
      <c r="U11" s="35"/>
      <c r="V11" s="57">
        <f>K11+U11</f>
        <v>0</v>
      </c>
      <c r="W11" s="18">
        <f t="shared" si="9"/>
        <v>1.8357497007361672</v>
      </c>
      <c r="X11" s="18"/>
      <c r="Y11" s="40"/>
      <c r="Z11" s="63">
        <f>V11+P11</f>
        <v>2945.55</v>
      </c>
      <c r="AA11" s="60">
        <v>2854.484</v>
      </c>
      <c r="AB11" s="60">
        <f t="shared" si="12"/>
        <v>91.06600000000026</v>
      </c>
    </row>
    <row r="12" spans="1:28" s="9" customFormat="1" ht="34.5" customHeight="1">
      <c r="A12" s="52"/>
      <c r="B12" s="45"/>
      <c r="C12" s="48"/>
      <c r="D12" s="16" t="e">
        <f t="shared" si="0"/>
        <v>#DIV/0!</v>
      </c>
      <c r="E12" s="17" t="e">
        <f t="shared" si="1"/>
        <v>#DIV/0!</v>
      </c>
      <c r="F12" s="20"/>
      <c r="G12" s="18" t="e">
        <f t="shared" si="2"/>
        <v>#DIV/0!</v>
      </c>
      <c r="H12" s="20"/>
      <c r="I12" s="16"/>
      <c r="J12" s="20"/>
      <c r="K12" s="16">
        <f t="shared" si="4"/>
        <v>0</v>
      </c>
      <c r="L12" s="16">
        <f aca="true" t="shared" si="13" ref="L12:L28">C12+K12</f>
        <v>0</v>
      </c>
      <c r="M12" s="16" t="e">
        <f t="shared" si="5"/>
        <v>#DIV/0!</v>
      </c>
      <c r="N12" s="19" t="e">
        <f t="shared" si="6"/>
        <v>#DIV/0!</v>
      </c>
      <c r="O12" s="49"/>
      <c r="P12" s="49"/>
      <c r="Q12" s="25" t="e">
        <f t="shared" si="7"/>
        <v>#DIV/0!</v>
      </c>
      <c r="R12" s="50" t="s">
        <v>7</v>
      </c>
      <c r="S12" s="35"/>
      <c r="T12" s="42" t="s">
        <v>7</v>
      </c>
      <c r="U12" s="35"/>
      <c r="V12" s="35"/>
      <c r="W12" s="18"/>
      <c r="X12" s="18"/>
      <c r="Y12" s="40"/>
      <c r="Z12" s="40"/>
      <c r="AB12" s="60">
        <f t="shared" si="12"/>
        <v>0</v>
      </c>
    </row>
    <row r="13" spans="1:28" s="9" customFormat="1" ht="34.5" customHeight="1">
      <c r="A13" s="52"/>
      <c r="B13" s="45"/>
      <c r="C13" s="48"/>
      <c r="D13" s="16" t="e">
        <f t="shared" si="0"/>
        <v>#DIV/0!</v>
      </c>
      <c r="E13" s="17" t="e">
        <f t="shared" si="1"/>
        <v>#DIV/0!</v>
      </c>
      <c r="F13" s="20"/>
      <c r="G13" s="18" t="e">
        <f t="shared" si="2"/>
        <v>#DIV/0!</v>
      </c>
      <c r="H13" s="20"/>
      <c r="I13" s="16"/>
      <c r="J13" s="20"/>
      <c r="K13" s="16">
        <f t="shared" si="4"/>
        <v>0</v>
      </c>
      <c r="L13" s="16">
        <f t="shared" si="13"/>
        <v>0</v>
      </c>
      <c r="M13" s="16" t="e">
        <f t="shared" si="5"/>
        <v>#DIV/0!</v>
      </c>
      <c r="N13" s="19" t="e">
        <f t="shared" si="6"/>
        <v>#DIV/0!</v>
      </c>
      <c r="O13" s="49"/>
      <c r="P13" s="49"/>
      <c r="Q13" s="25" t="e">
        <f t="shared" si="7"/>
        <v>#DIV/0!</v>
      </c>
      <c r="R13" s="50" t="s">
        <v>7</v>
      </c>
      <c r="S13" s="35"/>
      <c r="T13" s="42" t="s">
        <v>7</v>
      </c>
      <c r="U13" s="35"/>
      <c r="V13" s="35"/>
      <c r="W13" s="18"/>
      <c r="X13" s="18"/>
      <c r="Y13" s="40"/>
      <c r="Z13" s="40">
        <v>21338.345</v>
      </c>
      <c r="AA13" s="9">
        <v>21109.135</v>
      </c>
      <c r="AB13" s="60">
        <f t="shared" si="12"/>
        <v>229.21000000000276</v>
      </c>
    </row>
    <row r="14" spans="1:26" s="9" customFormat="1" ht="34.5" customHeight="1">
      <c r="A14" s="52"/>
      <c r="B14" s="45"/>
      <c r="C14" s="48"/>
      <c r="D14" s="16" t="e">
        <f t="shared" si="0"/>
        <v>#DIV/0!</v>
      </c>
      <c r="E14" s="17" t="e">
        <f t="shared" si="1"/>
        <v>#DIV/0!</v>
      </c>
      <c r="F14" s="20"/>
      <c r="G14" s="18" t="e">
        <f t="shared" si="2"/>
        <v>#DIV/0!</v>
      </c>
      <c r="H14" s="20"/>
      <c r="I14" s="16"/>
      <c r="J14" s="20"/>
      <c r="K14" s="16">
        <f t="shared" si="4"/>
        <v>0</v>
      </c>
      <c r="L14" s="16">
        <f t="shared" si="13"/>
        <v>0</v>
      </c>
      <c r="M14" s="16" t="e">
        <f t="shared" si="5"/>
        <v>#DIV/0!</v>
      </c>
      <c r="N14" s="19" t="e">
        <f t="shared" si="6"/>
        <v>#DIV/0!</v>
      </c>
      <c r="O14" s="49"/>
      <c r="P14" s="49"/>
      <c r="Q14" s="25" t="e">
        <f t="shared" si="7"/>
        <v>#DIV/0!</v>
      </c>
      <c r="R14" s="50" t="s">
        <v>7</v>
      </c>
      <c r="S14" s="35"/>
      <c r="T14" s="42" t="s">
        <v>7</v>
      </c>
      <c r="U14" s="35"/>
      <c r="V14" s="35"/>
      <c r="W14" s="18"/>
      <c r="X14" s="18"/>
      <c r="Y14" s="40"/>
      <c r="Z14" s="40"/>
    </row>
    <row r="15" spans="1:26" s="9" customFormat="1" ht="34.5" customHeight="1">
      <c r="A15" s="52"/>
      <c r="B15" s="45"/>
      <c r="C15" s="48"/>
      <c r="D15" s="16" t="e">
        <f t="shared" si="0"/>
        <v>#DIV/0!</v>
      </c>
      <c r="E15" s="17" t="e">
        <f t="shared" si="1"/>
        <v>#DIV/0!</v>
      </c>
      <c r="F15" s="20"/>
      <c r="G15" s="18" t="e">
        <f t="shared" si="2"/>
        <v>#DIV/0!</v>
      </c>
      <c r="H15" s="20"/>
      <c r="I15" s="16"/>
      <c r="J15" s="20"/>
      <c r="K15" s="16">
        <f t="shared" si="4"/>
        <v>0</v>
      </c>
      <c r="L15" s="16">
        <f t="shared" si="13"/>
        <v>0</v>
      </c>
      <c r="M15" s="16" t="e">
        <f t="shared" si="5"/>
        <v>#DIV/0!</v>
      </c>
      <c r="N15" s="19" t="e">
        <f t="shared" si="6"/>
        <v>#DIV/0!</v>
      </c>
      <c r="O15" s="49"/>
      <c r="P15" s="49"/>
      <c r="Q15" s="25" t="e">
        <f t="shared" si="7"/>
        <v>#DIV/0!</v>
      </c>
      <c r="R15" s="50" t="s">
        <v>7</v>
      </c>
      <c r="S15" s="35"/>
      <c r="T15" s="42" t="s">
        <v>7</v>
      </c>
      <c r="U15" s="35"/>
      <c r="V15" s="35"/>
      <c r="W15" s="18"/>
      <c r="X15" s="18"/>
      <c r="Y15" s="40"/>
      <c r="Z15" s="40"/>
    </row>
    <row r="16" spans="1:26" s="9" customFormat="1" ht="34.5" customHeight="1">
      <c r="A16" s="52"/>
      <c r="B16" s="45"/>
      <c r="C16" s="48"/>
      <c r="D16" s="16" t="e">
        <f t="shared" si="0"/>
        <v>#DIV/0!</v>
      </c>
      <c r="E16" s="17" t="e">
        <f t="shared" si="1"/>
        <v>#DIV/0!</v>
      </c>
      <c r="F16" s="20"/>
      <c r="G16" s="18" t="e">
        <f t="shared" si="2"/>
        <v>#DIV/0!</v>
      </c>
      <c r="H16" s="20"/>
      <c r="I16" s="16"/>
      <c r="J16" s="20"/>
      <c r="K16" s="16">
        <f t="shared" si="4"/>
        <v>0</v>
      </c>
      <c r="L16" s="16">
        <f t="shared" si="13"/>
        <v>0</v>
      </c>
      <c r="M16" s="16" t="e">
        <f t="shared" si="5"/>
        <v>#DIV/0!</v>
      </c>
      <c r="N16" s="19" t="e">
        <f t="shared" si="6"/>
        <v>#DIV/0!</v>
      </c>
      <c r="O16" s="49"/>
      <c r="P16" s="49"/>
      <c r="Q16" s="25" t="e">
        <f t="shared" si="7"/>
        <v>#DIV/0!</v>
      </c>
      <c r="R16" s="50" t="s">
        <v>7</v>
      </c>
      <c r="S16" s="35"/>
      <c r="T16" s="42" t="s">
        <v>7</v>
      </c>
      <c r="U16" s="35"/>
      <c r="V16" s="35"/>
      <c r="W16" s="18"/>
      <c r="X16" s="18"/>
      <c r="Y16" s="40"/>
      <c r="Z16" s="40"/>
    </row>
    <row r="17" spans="1:26" s="9" customFormat="1" ht="34.5" customHeight="1">
      <c r="A17" s="52"/>
      <c r="B17" s="45"/>
      <c r="C17" s="48"/>
      <c r="D17" s="16" t="e">
        <f t="shared" si="0"/>
        <v>#DIV/0!</v>
      </c>
      <c r="E17" s="17" t="e">
        <f t="shared" si="1"/>
        <v>#DIV/0!</v>
      </c>
      <c r="F17" s="20"/>
      <c r="G17" s="18" t="e">
        <f t="shared" si="2"/>
        <v>#DIV/0!</v>
      </c>
      <c r="H17" s="20"/>
      <c r="I17" s="16"/>
      <c r="J17" s="20"/>
      <c r="K17" s="16">
        <f t="shared" si="4"/>
        <v>0</v>
      </c>
      <c r="L17" s="16">
        <f t="shared" si="13"/>
        <v>0</v>
      </c>
      <c r="M17" s="16" t="e">
        <f t="shared" si="5"/>
        <v>#DIV/0!</v>
      </c>
      <c r="N17" s="19" t="e">
        <f t="shared" si="6"/>
        <v>#DIV/0!</v>
      </c>
      <c r="O17" s="49"/>
      <c r="P17" s="49"/>
      <c r="Q17" s="25" t="e">
        <f t="shared" si="7"/>
        <v>#DIV/0!</v>
      </c>
      <c r="R17" s="50" t="s">
        <v>7</v>
      </c>
      <c r="S17" s="35"/>
      <c r="T17" s="42" t="s">
        <v>7</v>
      </c>
      <c r="U17" s="35"/>
      <c r="V17" s="35"/>
      <c r="W17" s="18"/>
      <c r="X17" s="18"/>
      <c r="Y17" s="40"/>
      <c r="Z17" s="40"/>
    </row>
    <row r="18" spans="1:26" s="9" customFormat="1" ht="34.5" customHeight="1">
      <c r="A18" s="52"/>
      <c r="B18" s="45"/>
      <c r="C18" s="48"/>
      <c r="D18" s="16" t="e">
        <f t="shared" si="0"/>
        <v>#DIV/0!</v>
      </c>
      <c r="E18" s="17" t="e">
        <f t="shared" si="1"/>
        <v>#DIV/0!</v>
      </c>
      <c r="F18" s="20"/>
      <c r="G18" s="18" t="e">
        <f t="shared" si="2"/>
        <v>#DIV/0!</v>
      </c>
      <c r="H18" s="20"/>
      <c r="I18" s="16"/>
      <c r="J18" s="20"/>
      <c r="K18" s="16">
        <f t="shared" si="4"/>
        <v>0</v>
      </c>
      <c r="L18" s="16">
        <f t="shared" si="13"/>
        <v>0</v>
      </c>
      <c r="M18" s="16" t="e">
        <f t="shared" si="5"/>
        <v>#DIV/0!</v>
      </c>
      <c r="N18" s="19" t="e">
        <f t="shared" si="6"/>
        <v>#DIV/0!</v>
      </c>
      <c r="O18" s="49"/>
      <c r="P18" s="49"/>
      <c r="Q18" s="25" t="e">
        <f t="shared" si="7"/>
        <v>#DIV/0!</v>
      </c>
      <c r="R18" s="50" t="s">
        <v>7</v>
      </c>
      <c r="S18" s="35"/>
      <c r="T18" s="42" t="s">
        <v>7</v>
      </c>
      <c r="U18" s="35"/>
      <c r="V18" s="35"/>
      <c r="W18" s="18"/>
      <c r="X18" s="18"/>
      <c r="Y18" s="40"/>
      <c r="Z18" s="40"/>
    </row>
    <row r="19" spans="1:26" s="9" customFormat="1" ht="34.5" customHeight="1">
      <c r="A19" s="52"/>
      <c r="B19" s="45"/>
      <c r="C19" s="48"/>
      <c r="D19" s="16" t="e">
        <f t="shared" si="0"/>
        <v>#DIV/0!</v>
      </c>
      <c r="E19" s="17" t="e">
        <f t="shared" si="1"/>
        <v>#DIV/0!</v>
      </c>
      <c r="F19" s="20"/>
      <c r="G19" s="18" t="e">
        <f t="shared" si="2"/>
        <v>#DIV/0!</v>
      </c>
      <c r="H19" s="20"/>
      <c r="I19" s="16"/>
      <c r="J19" s="20"/>
      <c r="K19" s="16">
        <f t="shared" si="4"/>
        <v>0</v>
      </c>
      <c r="L19" s="16">
        <f t="shared" si="13"/>
        <v>0</v>
      </c>
      <c r="M19" s="16" t="e">
        <f t="shared" si="5"/>
        <v>#DIV/0!</v>
      </c>
      <c r="N19" s="19" t="e">
        <f t="shared" si="6"/>
        <v>#DIV/0!</v>
      </c>
      <c r="O19" s="49"/>
      <c r="P19" s="49"/>
      <c r="Q19" s="25" t="e">
        <f t="shared" si="7"/>
        <v>#DIV/0!</v>
      </c>
      <c r="R19" s="50" t="s">
        <v>7</v>
      </c>
      <c r="S19" s="35"/>
      <c r="T19" s="42" t="s">
        <v>7</v>
      </c>
      <c r="U19" s="35"/>
      <c r="V19" s="35"/>
      <c r="W19" s="18"/>
      <c r="X19" s="18"/>
      <c r="Y19" s="40"/>
      <c r="Z19" s="40"/>
    </row>
    <row r="20" spans="1:26" s="9" customFormat="1" ht="34.5" customHeight="1">
      <c r="A20" s="52"/>
      <c r="B20" s="45"/>
      <c r="C20" s="48"/>
      <c r="D20" s="16" t="e">
        <f t="shared" si="0"/>
        <v>#DIV/0!</v>
      </c>
      <c r="E20" s="17" t="e">
        <f t="shared" si="1"/>
        <v>#DIV/0!</v>
      </c>
      <c r="F20" s="20"/>
      <c r="G20" s="18" t="e">
        <f t="shared" si="2"/>
        <v>#DIV/0!</v>
      </c>
      <c r="H20" s="20"/>
      <c r="I20" s="16"/>
      <c r="J20" s="20"/>
      <c r="K20" s="16">
        <f t="shared" si="4"/>
        <v>0</v>
      </c>
      <c r="L20" s="16">
        <f t="shared" si="13"/>
        <v>0</v>
      </c>
      <c r="M20" s="16" t="e">
        <f t="shared" si="5"/>
        <v>#DIV/0!</v>
      </c>
      <c r="N20" s="19" t="e">
        <f t="shared" si="6"/>
        <v>#DIV/0!</v>
      </c>
      <c r="O20" s="49"/>
      <c r="P20" s="49"/>
      <c r="Q20" s="25" t="e">
        <f t="shared" si="7"/>
        <v>#DIV/0!</v>
      </c>
      <c r="R20" s="50" t="s">
        <v>7</v>
      </c>
      <c r="S20" s="35"/>
      <c r="T20" s="42" t="s">
        <v>7</v>
      </c>
      <c r="U20" s="35"/>
      <c r="V20" s="35"/>
      <c r="W20" s="18"/>
      <c r="X20" s="18"/>
      <c r="Y20" s="40"/>
      <c r="Z20" s="40"/>
    </row>
    <row r="21" spans="1:26" s="9" customFormat="1" ht="34.5" customHeight="1">
      <c r="A21" s="52"/>
      <c r="B21" s="45"/>
      <c r="C21" s="48"/>
      <c r="D21" s="16" t="e">
        <f t="shared" si="0"/>
        <v>#DIV/0!</v>
      </c>
      <c r="E21" s="17" t="e">
        <f t="shared" si="1"/>
        <v>#DIV/0!</v>
      </c>
      <c r="F21" s="20"/>
      <c r="G21" s="18" t="e">
        <f t="shared" si="2"/>
        <v>#DIV/0!</v>
      </c>
      <c r="H21" s="20"/>
      <c r="I21" s="16"/>
      <c r="J21" s="20"/>
      <c r="K21" s="16">
        <f t="shared" si="4"/>
        <v>0</v>
      </c>
      <c r="L21" s="16">
        <f t="shared" si="13"/>
        <v>0</v>
      </c>
      <c r="M21" s="16" t="e">
        <f t="shared" si="5"/>
        <v>#DIV/0!</v>
      </c>
      <c r="N21" s="19" t="e">
        <f t="shared" si="6"/>
        <v>#DIV/0!</v>
      </c>
      <c r="O21" s="49"/>
      <c r="P21" s="49"/>
      <c r="Q21" s="25" t="e">
        <f t="shared" si="7"/>
        <v>#DIV/0!</v>
      </c>
      <c r="R21" s="50" t="s">
        <v>7</v>
      </c>
      <c r="S21" s="35"/>
      <c r="T21" s="42" t="s">
        <v>7</v>
      </c>
      <c r="U21" s="35"/>
      <c r="V21" s="35"/>
      <c r="W21" s="18"/>
      <c r="X21" s="18"/>
      <c r="Y21" s="40"/>
      <c r="Z21" s="40"/>
    </row>
    <row r="22" spans="1:26" s="9" customFormat="1" ht="34.5" customHeight="1">
      <c r="A22" s="8"/>
      <c r="B22" s="45"/>
      <c r="C22" s="48"/>
      <c r="D22" s="16" t="e">
        <f t="shared" si="0"/>
        <v>#DIV/0!</v>
      </c>
      <c r="E22" s="17" t="e">
        <f t="shared" si="1"/>
        <v>#DIV/0!</v>
      </c>
      <c r="F22" s="20"/>
      <c r="G22" s="18" t="e">
        <f t="shared" si="2"/>
        <v>#DIV/0!</v>
      </c>
      <c r="H22" s="20"/>
      <c r="I22" s="16"/>
      <c r="J22" s="20"/>
      <c r="K22" s="16">
        <f t="shared" si="4"/>
        <v>0</v>
      </c>
      <c r="L22" s="16">
        <f t="shared" si="13"/>
        <v>0</v>
      </c>
      <c r="M22" s="16" t="e">
        <f t="shared" si="5"/>
        <v>#DIV/0!</v>
      </c>
      <c r="N22" s="19" t="e">
        <f t="shared" si="6"/>
        <v>#DIV/0!</v>
      </c>
      <c r="O22" s="49"/>
      <c r="P22" s="49"/>
      <c r="Q22" s="25" t="e">
        <f t="shared" si="7"/>
        <v>#DIV/0!</v>
      </c>
      <c r="R22" s="50" t="s">
        <v>7</v>
      </c>
      <c r="S22" s="35"/>
      <c r="T22" s="42" t="s">
        <v>7</v>
      </c>
      <c r="U22" s="35"/>
      <c r="V22" s="35"/>
      <c r="W22" s="18"/>
      <c r="X22" s="18"/>
      <c r="Y22" s="40"/>
      <c r="Z22" s="40"/>
    </row>
    <row r="23" spans="1:26" s="9" customFormat="1" ht="34.5" customHeight="1">
      <c r="A23" s="8"/>
      <c r="B23" s="45"/>
      <c r="C23" s="48"/>
      <c r="D23" s="16" t="e">
        <f t="shared" si="0"/>
        <v>#DIV/0!</v>
      </c>
      <c r="E23" s="17" t="e">
        <f t="shared" si="1"/>
        <v>#DIV/0!</v>
      </c>
      <c r="F23" s="20"/>
      <c r="G23" s="18" t="e">
        <f t="shared" si="2"/>
        <v>#DIV/0!</v>
      </c>
      <c r="H23" s="20"/>
      <c r="I23" s="16"/>
      <c r="J23" s="20"/>
      <c r="K23" s="16">
        <f t="shared" si="4"/>
        <v>0</v>
      </c>
      <c r="L23" s="16">
        <f t="shared" si="13"/>
        <v>0</v>
      </c>
      <c r="M23" s="16" t="e">
        <f t="shared" si="5"/>
        <v>#DIV/0!</v>
      </c>
      <c r="N23" s="19" t="e">
        <f t="shared" si="6"/>
        <v>#DIV/0!</v>
      </c>
      <c r="O23" s="49"/>
      <c r="P23" s="49"/>
      <c r="Q23" s="25" t="e">
        <f t="shared" si="7"/>
        <v>#DIV/0!</v>
      </c>
      <c r="R23" s="50" t="s">
        <v>7</v>
      </c>
      <c r="S23" s="35"/>
      <c r="T23" s="42" t="s">
        <v>7</v>
      </c>
      <c r="U23" s="35"/>
      <c r="V23" s="35"/>
      <c r="W23" s="18"/>
      <c r="X23" s="18"/>
      <c r="Y23" s="40"/>
      <c r="Z23" s="40"/>
    </row>
    <row r="24" spans="1:26" s="9" customFormat="1" ht="34.5" customHeight="1">
      <c r="A24" s="8"/>
      <c r="B24" s="45"/>
      <c r="C24" s="48"/>
      <c r="D24" s="16" t="e">
        <f t="shared" si="0"/>
        <v>#DIV/0!</v>
      </c>
      <c r="E24" s="17" t="e">
        <f t="shared" si="1"/>
        <v>#DIV/0!</v>
      </c>
      <c r="F24" s="20"/>
      <c r="G24" s="18" t="e">
        <f t="shared" si="2"/>
        <v>#DIV/0!</v>
      </c>
      <c r="H24" s="20"/>
      <c r="I24" s="16"/>
      <c r="J24" s="20"/>
      <c r="K24" s="16">
        <f t="shared" si="4"/>
        <v>0</v>
      </c>
      <c r="L24" s="16">
        <f t="shared" si="13"/>
        <v>0</v>
      </c>
      <c r="M24" s="16" t="e">
        <f t="shared" si="5"/>
        <v>#DIV/0!</v>
      </c>
      <c r="N24" s="19" t="e">
        <f t="shared" si="6"/>
        <v>#DIV/0!</v>
      </c>
      <c r="O24" s="49"/>
      <c r="P24" s="49"/>
      <c r="Q24" s="25" t="e">
        <f t="shared" si="7"/>
        <v>#DIV/0!</v>
      </c>
      <c r="R24" s="50" t="s">
        <v>7</v>
      </c>
      <c r="S24" s="35"/>
      <c r="T24" s="42" t="s">
        <v>7</v>
      </c>
      <c r="U24" s="35"/>
      <c r="V24" s="35"/>
      <c r="W24" s="18"/>
      <c r="X24" s="18"/>
      <c r="Y24" s="40"/>
      <c r="Z24" s="40"/>
    </row>
    <row r="25" spans="1:26" s="9" customFormat="1" ht="34.5" customHeight="1">
      <c r="A25" s="8"/>
      <c r="B25" s="45"/>
      <c r="C25" s="48"/>
      <c r="D25" s="16" t="e">
        <f t="shared" si="0"/>
        <v>#DIV/0!</v>
      </c>
      <c r="E25" s="17" t="e">
        <f t="shared" si="1"/>
        <v>#DIV/0!</v>
      </c>
      <c r="F25" s="20"/>
      <c r="G25" s="18" t="e">
        <f t="shared" si="2"/>
        <v>#DIV/0!</v>
      </c>
      <c r="H25" s="20"/>
      <c r="I25" s="16"/>
      <c r="J25" s="20"/>
      <c r="K25" s="16">
        <f t="shared" si="4"/>
        <v>0</v>
      </c>
      <c r="L25" s="16">
        <f t="shared" si="13"/>
        <v>0</v>
      </c>
      <c r="M25" s="16" t="e">
        <f t="shared" si="5"/>
        <v>#DIV/0!</v>
      </c>
      <c r="N25" s="19" t="e">
        <f t="shared" si="6"/>
        <v>#DIV/0!</v>
      </c>
      <c r="O25" s="49"/>
      <c r="P25" s="49"/>
      <c r="Q25" s="25" t="e">
        <f t="shared" si="7"/>
        <v>#DIV/0!</v>
      </c>
      <c r="R25" s="50" t="s">
        <v>7</v>
      </c>
      <c r="S25" s="35"/>
      <c r="T25" s="42" t="s">
        <v>7</v>
      </c>
      <c r="U25" s="35"/>
      <c r="V25" s="35"/>
      <c r="W25" s="18"/>
      <c r="X25" s="18"/>
      <c r="Y25" s="40"/>
      <c r="Z25" s="40"/>
    </row>
    <row r="26" spans="1:26" s="9" customFormat="1" ht="34.5" customHeight="1">
      <c r="A26" s="8"/>
      <c r="B26" s="45"/>
      <c r="C26" s="48"/>
      <c r="D26" s="16" t="e">
        <f t="shared" si="0"/>
        <v>#DIV/0!</v>
      </c>
      <c r="E26" s="17" t="e">
        <f t="shared" si="1"/>
        <v>#DIV/0!</v>
      </c>
      <c r="F26" s="20"/>
      <c r="G26" s="18" t="e">
        <f t="shared" si="2"/>
        <v>#DIV/0!</v>
      </c>
      <c r="H26" s="20"/>
      <c r="I26" s="16"/>
      <c r="J26" s="20"/>
      <c r="K26" s="16">
        <f t="shared" si="4"/>
        <v>0</v>
      </c>
      <c r="L26" s="16">
        <f t="shared" si="13"/>
        <v>0</v>
      </c>
      <c r="M26" s="16" t="e">
        <f t="shared" si="5"/>
        <v>#DIV/0!</v>
      </c>
      <c r="N26" s="19" t="e">
        <f t="shared" si="6"/>
        <v>#DIV/0!</v>
      </c>
      <c r="O26" s="49"/>
      <c r="P26" s="49"/>
      <c r="Q26" s="25" t="e">
        <f t="shared" si="7"/>
        <v>#DIV/0!</v>
      </c>
      <c r="R26" s="50" t="s">
        <v>7</v>
      </c>
      <c r="S26" s="35"/>
      <c r="T26" s="42" t="s">
        <v>7</v>
      </c>
      <c r="U26" s="35"/>
      <c r="V26" s="35"/>
      <c r="W26" s="18"/>
      <c r="X26" s="18"/>
      <c r="Y26" s="40"/>
      <c r="Z26" s="40"/>
    </row>
    <row r="27" spans="1:26" s="9" customFormat="1" ht="34.5" customHeight="1">
      <c r="A27" s="8"/>
      <c r="B27" s="45"/>
      <c r="C27" s="48"/>
      <c r="D27" s="16" t="e">
        <f t="shared" si="0"/>
        <v>#DIV/0!</v>
      </c>
      <c r="E27" s="17" t="e">
        <f t="shared" si="1"/>
        <v>#DIV/0!</v>
      </c>
      <c r="F27" s="20"/>
      <c r="G27" s="18" t="e">
        <f t="shared" si="2"/>
        <v>#DIV/0!</v>
      </c>
      <c r="H27" s="20"/>
      <c r="I27" s="16"/>
      <c r="J27" s="20"/>
      <c r="K27" s="16">
        <f t="shared" si="4"/>
        <v>0</v>
      </c>
      <c r="L27" s="16">
        <f t="shared" si="13"/>
        <v>0</v>
      </c>
      <c r="M27" s="16" t="e">
        <f t="shared" si="5"/>
        <v>#DIV/0!</v>
      </c>
      <c r="N27" s="19" t="e">
        <f t="shared" si="6"/>
        <v>#DIV/0!</v>
      </c>
      <c r="O27" s="49"/>
      <c r="P27" s="49"/>
      <c r="Q27" s="25" t="e">
        <f t="shared" si="7"/>
        <v>#DIV/0!</v>
      </c>
      <c r="R27" s="50" t="s">
        <v>7</v>
      </c>
      <c r="S27" s="35"/>
      <c r="T27" s="42" t="s">
        <v>7</v>
      </c>
      <c r="U27" s="35"/>
      <c r="V27" s="35"/>
      <c r="W27" s="18"/>
      <c r="X27" s="18"/>
      <c r="Y27" s="40"/>
      <c r="Z27" s="40"/>
    </row>
    <row r="28" spans="1:26" s="9" customFormat="1" ht="34.5" customHeight="1">
      <c r="A28" s="8"/>
      <c r="B28" s="45"/>
      <c r="C28" s="48"/>
      <c r="D28" s="16" t="e">
        <f t="shared" si="0"/>
        <v>#DIV/0!</v>
      </c>
      <c r="E28" s="17" t="e">
        <f t="shared" si="1"/>
        <v>#DIV/0!</v>
      </c>
      <c r="F28" s="20"/>
      <c r="G28" s="18" t="e">
        <f t="shared" si="2"/>
        <v>#DIV/0!</v>
      </c>
      <c r="H28" s="20"/>
      <c r="I28" s="16"/>
      <c r="J28" s="20"/>
      <c r="K28" s="16">
        <f t="shared" si="4"/>
        <v>0</v>
      </c>
      <c r="L28" s="16">
        <f t="shared" si="13"/>
        <v>0</v>
      </c>
      <c r="M28" s="16" t="e">
        <f t="shared" si="5"/>
        <v>#DIV/0!</v>
      </c>
      <c r="N28" s="19" t="e">
        <f t="shared" si="6"/>
        <v>#DIV/0!</v>
      </c>
      <c r="O28" s="49"/>
      <c r="P28" s="49"/>
      <c r="Q28" s="25" t="e">
        <f t="shared" si="7"/>
        <v>#DIV/0!</v>
      </c>
      <c r="R28" s="50" t="s">
        <v>7</v>
      </c>
      <c r="S28" s="35"/>
      <c r="T28" s="42" t="s">
        <v>7</v>
      </c>
      <c r="U28" s="35"/>
      <c r="V28" s="35"/>
      <c r="W28" s="18"/>
      <c r="X28" s="18"/>
      <c r="Y28" s="40"/>
      <c r="Z28" s="40"/>
    </row>
    <row r="29" spans="1:26" s="34" customFormat="1" ht="34.5" customHeight="1">
      <c r="A29" s="10" t="s">
        <v>20</v>
      </c>
      <c r="B29" s="44">
        <f>SUM(B5:B28)</f>
        <v>15.5</v>
      </c>
      <c r="C29" s="21">
        <f>SUM(C5:C28)</f>
        <v>28651.4</v>
      </c>
      <c r="D29" s="21">
        <f>C29/B29</f>
        <v>1848.4774193548387</v>
      </c>
      <c r="E29" s="22">
        <f>D29/D29</f>
        <v>1</v>
      </c>
      <c r="F29" s="30">
        <v>1.00021659538301</v>
      </c>
      <c r="G29" s="30">
        <f>E29/F29</f>
        <v>0.9997834515203908</v>
      </c>
      <c r="H29" s="30">
        <f>SUM(H5:H28)/10</f>
        <v>0.40440000000000004</v>
      </c>
      <c r="I29" s="21">
        <f>SUM(I5:I28)</f>
        <v>-4116.06823156129</v>
      </c>
      <c r="J29" s="22"/>
      <c r="K29" s="21">
        <f>SUM(K5:K28)</f>
        <v>-4116.06823156129</v>
      </c>
      <c r="L29" s="21">
        <f>SUM(L5:L28)</f>
        <v>30464.68676843871</v>
      </c>
      <c r="M29" s="21">
        <f>L29/B29</f>
        <v>1965.4636624799168</v>
      </c>
      <c r="N29" s="32">
        <v>1</v>
      </c>
      <c r="O29" s="33">
        <f>SUM(O5:O28)</f>
        <v>28651.4</v>
      </c>
      <c r="P29" s="30">
        <f>SUM(P5:P28)</f>
        <v>5929.355</v>
      </c>
      <c r="Q29" s="33">
        <f>(O29+P29)/B29</f>
        <v>2231.0164516129034</v>
      </c>
      <c r="R29" s="51">
        <v>1</v>
      </c>
      <c r="S29" s="36">
        <f>SUM(S5:S28)</f>
        <v>10341.298209858984</v>
      </c>
      <c r="T29" s="58">
        <v>15408.99</v>
      </c>
      <c r="U29" s="59">
        <f>SUM(U5:U28)</f>
        <v>19525.058231561296</v>
      </c>
      <c r="V29" s="59">
        <f>SUM(V5:V28)</f>
        <v>15408.989800000003</v>
      </c>
      <c r="W29" s="33">
        <f>SUM(W5:W28)/7</f>
        <v>1.586939546028088</v>
      </c>
      <c r="X29" s="56">
        <f>SUM(X5:X28)</f>
        <v>15408.988387096771</v>
      </c>
      <c r="Y29" s="41"/>
      <c r="Z29" s="41"/>
    </row>
    <row r="30" spans="2:26" s="11" customFormat="1" ht="26.25">
      <c r="B30" s="26"/>
      <c r="F30" s="26"/>
      <c r="G30" s="26"/>
      <c r="S30" s="12"/>
      <c r="T30" s="12"/>
      <c r="W30" s="26"/>
      <c r="X30" s="26"/>
      <c r="Y30" s="26"/>
      <c r="Z30" s="26"/>
    </row>
    <row r="31" spans="2:26" s="11" customFormat="1" ht="27" thickBot="1">
      <c r="B31" s="26"/>
      <c r="F31" s="26"/>
      <c r="G31" s="61"/>
      <c r="K31" s="13"/>
      <c r="W31" s="26"/>
      <c r="X31" s="26"/>
      <c r="Y31" s="26"/>
      <c r="Z31" s="26"/>
    </row>
    <row r="32" spans="1:26" s="11" customFormat="1" ht="150.75" thickBot="1">
      <c r="A32" s="54"/>
      <c r="B32" s="55" t="s">
        <v>21</v>
      </c>
      <c r="C32" s="55" t="s">
        <v>22</v>
      </c>
      <c r="F32" s="26"/>
      <c r="G32" s="46"/>
      <c r="H32" s="13"/>
      <c r="N32" s="13"/>
      <c r="O32" s="13"/>
      <c r="P32" s="13" t="s">
        <v>21</v>
      </c>
      <c r="Q32" s="53" t="s">
        <v>22</v>
      </c>
      <c r="R32" s="13"/>
      <c r="W32" s="13"/>
      <c r="X32" s="13"/>
      <c r="Y32" s="26"/>
      <c r="Z32" s="26"/>
    </row>
    <row r="33" spans="2:26" s="14" customFormat="1" ht="26.25">
      <c r="B33" s="27"/>
      <c r="F33" s="27"/>
      <c r="G33" s="47"/>
      <c r="H33" s="15"/>
      <c r="N33" s="15"/>
      <c r="O33" s="15"/>
      <c r="P33" s="15"/>
      <c r="Q33" s="15"/>
      <c r="R33" s="15"/>
      <c r="W33" s="15"/>
      <c r="X33" s="15"/>
      <c r="Y33" s="27"/>
      <c r="Z33" s="27"/>
    </row>
    <row r="34" spans="2:26" s="14" customFormat="1" ht="26.25">
      <c r="B34" s="27" t="s">
        <v>34</v>
      </c>
      <c r="F34" s="27"/>
      <c r="G34" s="27"/>
      <c r="Y34" s="27"/>
      <c r="Z34" s="27"/>
    </row>
  </sheetData>
  <sheetProtection/>
  <printOptions/>
  <pageMargins left="0.5118110236220472" right="0.5118110236220472" top="0.7480314960629921" bottom="0.7480314960629921" header="0.31496062992125984" footer="0.31496062992125984"/>
  <pageSetup fitToWidth="3" fitToHeight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</cp:lastModifiedBy>
  <cp:lastPrinted>2021-10-14T11:54:28Z</cp:lastPrinted>
  <dcterms:created xsi:type="dcterms:W3CDTF">2011-06-06T14:53:40Z</dcterms:created>
  <dcterms:modified xsi:type="dcterms:W3CDTF">2023-04-05T17:11:58Z</dcterms:modified>
  <cp:category/>
  <cp:version/>
  <cp:contentType/>
  <cp:contentStatus/>
</cp:coreProperties>
</file>